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EDD3" lockStructure="1"/>
  <bookViews>
    <workbookView xWindow="480" yWindow="135" windowWidth="30915" windowHeight="13875"/>
  </bookViews>
  <sheets>
    <sheet name="Antragstellung" sheetId="3" r:id="rId1"/>
    <sheet name="Auswertung" sheetId="1" r:id="rId2"/>
    <sheet name="Punktespiegel" sheetId="2" r:id="rId3"/>
  </sheets>
  <calcPr calcId="145621"/>
</workbook>
</file>

<file path=xl/calcChain.xml><?xml version="1.0" encoding="utf-8"?>
<calcChain xmlns="http://schemas.openxmlformats.org/spreadsheetml/2006/main">
  <c r="G96" i="1" l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 l="1"/>
  <c r="G81" i="1"/>
  <c r="G80" i="1"/>
  <c r="G46" i="1" l="1"/>
  <c r="G64" i="1"/>
  <c r="G33" i="1"/>
  <c r="G16" i="1"/>
  <c r="G32" i="1"/>
  <c r="G47" i="1"/>
  <c r="G48" i="1"/>
  <c r="G18" i="1"/>
  <c r="G63" i="1" l="1"/>
  <c r="G79" i="1"/>
  <c r="G104" i="1"/>
  <c r="G103" i="1"/>
  <c r="G102" i="1"/>
  <c r="G75" i="1"/>
  <c r="G74" i="1"/>
  <c r="G73" i="1"/>
  <c r="G77" i="1"/>
  <c r="G78" i="1"/>
  <c r="G71" i="1"/>
  <c r="G68" i="1"/>
  <c r="G70" i="1"/>
  <c r="G69" i="1"/>
  <c r="G76" i="1"/>
  <c r="G72" i="1"/>
  <c r="G67" i="1"/>
  <c r="G66" i="1"/>
  <c r="G60" i="1"/>
  <c r="G52" i="1"/>
  <c r="G62" i="1"/>
  <c r="G56" i="1"/>
  <c r="G58" i="1"/>
  <c r="G59" i="1"/>
  <c r="G65" i="1"/>
  <c r="G55" i="1"/>
  <c r="G61" i="1"/>
  <c r="G54" i="1"/>
  <c r="G57" i="1"/>
  <c r="G53" i="1"/>
  <c r="G51" i="1"/>
  <c r="G45" i="1"/>
  <c r="G44" i="1"/>
  <c r="G42" i="1"/>
  <c r="G35" i="1"/>
  <c r="G41" i="1"/>
  <c r="G36" i="1"/>
  <c r="G43" i="1"/>
  <c r="G39" i="1"/>
  <c r="G40" i="1"/>
  <c r="G38" i="1"/>
  <c r="G37" i="1"/>
  <c r="G50" i="1"/>
  <c r="G49" i="1"/>
  <c r="G34" i="1"/>
  <c r="G27" i="1"/>
  <c r="G23" i="1"/>
  <c r="G26" i="1"/>
  <c r="G22" i="1"/>
  <c r="G31" i="1"/>
  <c r="G29" i="1"/>
  <c r="G24" i="1"/>
  <c r="G25" i="1"/>
  <c r="G28" i="1"/>
  <c r="G20" i="1"/>
  <c r="G30" i="1"/>
  <c r="G21" i="1"/>
  <c r="G19" i="1"/>
  <c r="G17" i="1"/>
  <c r="G8" i="1"/>
  <c r="G11" i="1"/>
  <c r="G15" i="1"/>
  <c r="G14" i="1"/>
  <c r="G6" i="1"/>
  <c r="G10" i="1"/>
  <c r="G12" i="1"/>
  <c r="G13" i="1"/>
  <c r="G7" i="1"/>
  <c r="G9" i="1"/>
  <c r="G5" i="1"/>
  <c r="G100" i="1" l="1"/>
  <c r="D106" i="1" s="1"/>
  <c r="G101" i="1"/>
</calcChain>
</file>

<file path=xl/sharedStrings.xml><?xml version="1.0" encoding="utf-8"?>
<sst xmlns="http://schemas.openxmlformats.org/spreadsheetml/2006/main" count="221" uniqueCount="69">
  <si>
    <t>Datum</t>
  </si>
  <si>
    <t>Veranstaltung</t>
  </si>
  <si>
    <t>Platzierung</t>
  </si>
  <si>
    <t>Punkte</t>
  </si>
  <si>
    <t>RC Hauzenberg</t>
  </si>
  <si>
    <t>Punktespiegel</t>
  </si>
  <si>
    <t>Platz:</t>
  </si>
  <si>
    <t>Punkte:</t>
  </si>
  <si>
    <t>AC Aicha v. Wald</t>
  </si>
  <si>
    <t>MSC Freyung</t>
  </si>
  <si>
    <t>KC Eggenfelden</t>
  </si>
  <si>
    <t>MSC Emmersdorf</t>
  </si>
  <si>
    <t>MSC Johanniskirchen</t>
  </si>
  <si>
    <t>MSC Röhrnbach</t>
  </si>
  <si>
    <t>MSG Bayerischer Wald</t>
  </si>
  <si>
    <t>MSC Arnstorf</t>
  </si>
  <si>
    <t>AC Regensburg</t>
  </si>
  <si>
    <t>MSC Straubing</t>
  </si>
  <si>
    <t>MS Bayerwald Eging</t>
  </si>
  <si>
    <t>MTC Waldkirchen</t>
  </si>
  <si>
    <t>Veranstalter</t>
  </si>
  <si>
    <t>Endlauf Niederbayern</t>
  </si>
  <si>
    <t>ASC Tiefenbach</t>
  </si>
  <si>
    <t>MSC Ortenburg</t>
  </si>
  <si>
    <t>SUMME gefahrene Rennen</t>
  </si>
  <si>
    <t>SUMME ADAC Punkte</t>
  </si>
  <si>
    <t>SUMME Platz 1</t>
  </si>
  <si>
    <t>SUMME Platz 2</t>
  </si>
  <si>
    <t>SUMME Platz 3</t>
  </si>
  <si>
    <t>MSC Ohlstadt</t>
  </si>
  <si>
    <t>Endlauf Südbayern</t>
  </si>
  <si>
    <t>Endlauf BMV</t>
  </si>
  <si>
    <t>MC Ansbach</t>
  </si>
  <si>
    <t>MSC Steingarden</t>
  </si>
  <si>
    <t>Endlauf SBM Mannschaft</t>
  </si>
  <si>
    <t>RT Königsbrunn</t>
  </si>
  <si>
    <t>MSC Altenstadt</t>
  </si>
  <si>
    <t>AC Waldershof</t>
  </si>
  <si>
    <t>OC Naila</t>
  </si>
  <si>
    <t>Klasse</t>
  </si>
  <si>
    <t>Regionallauf</t>
  </si>
  <si>
    <t>Starter</t>
  </si>
  <si>
    <t>MSG Sonthofen</t>
  </si>
  <si>
    <t>Endlauf Niederbayrische</t>
  </si>
  <si>
    <t>Endlauf Deutsche</t>
  </si>
  <si>
    <t>ADAC Hessen/Thüringen - Grammetal</t>
  </si>
  <si>
    <t>MSC Marktoberdorf</t>
  </si>
  <si>
    <t xml:space="preserve">Schritt 1: </t>
  </si>
  <si>
    <t>Der Antragsteller muss zwischen 6 und 18 Jahre alt sein.</t>
  </si>
  <si>
    <t xml:space="preserve">Sammeln aller Ergebnislisten (PDF) und Eintragen der Ergebnisse in den </t>
  </si>
  <si>
    <t>Reiter "Auswertung"</t>
  </si>
  <si>
    <t xml:space="preserve">Schritt 2: </t>
  </si>
  <si>
    <t>sarah.spielberger@sby.adac.de</t>
  </si>
  <si>
    <t>(Stichtag für das laufende Jahr ist der 15. September)</t>
  </si>
  <si>
    <t>(Die Dateien am besten gesammelt als ZIP Datei)</t>
  </si>
  <si>
    <t xml:space="preserve">Betreff: Beantragung Jugend-Sportabzeichen Stufe XXXXXX </t>
  </si>
  <si>
    <t>Schritt 2:</t>
  </si>
  <si>
    <t>Ausfüllen der PDF Jugensportabzeichen-Antrag</t>
  </si>
  <si>
    <t>Die Liste "Auswertung" zusammen mit den Ergebnislisten (PDF)</t>
  </si>
  <si>
    <t xml:space="preserve">der gefahrenen Rennen und dem PDF Jugendsportabzeichen-Antrag an </t>
  </si>
  <si>
    <t>folgende Adresse senden:</t>
  </si>
  <si>
    <t>Hinweise:</t>
  </si>
  <si>
    <t>- Die Stufen Bronze und Silber werden bei uns intern Verliehen</t>
  </si>
  <si>
    <t>Mindestens ein Elternteil muss Mitglied beim ADAC sein!</t>
  </si>
  <si>
    <t xml:space="preserve">- Die Stufe Gold wird im Rahmen des ADAC Gala Abends </t>
  </si>
  <si>
    <t xml:space="preserve">    in München verliehen.</t>
  </si>
  <si>
    <t>Name:</t>
  </si>
  <si>
    <t>ADAC-Jugend-Sportabzeichen</t>
  </si>
  <si>
    <t>Antragstellung ADAC Jugend-Sportabzeichen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</si>
</sst>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2" xfId="0" applyFill="1" applyBorder="1"/>
    <xf numFmtId="0" fontId="0" fillId="0" borderId="0" xfId="0" applyNumberFormat="1" applyBorder="1"/>
    <xf numFmtId="0" fontId="0" fillId="0" borderId="0" xfId="0" applyNumberFormat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/>
    <xf numFmtId="0" fontId="6" fillId="2" borderId="0" xfId="0" applyFont="1" applyFill="1" applyAlignment="1">
      <alignment horizontal="center"/>
    </xf>
    <xf numFmtId="0" fontId="0" fillId="2" borderId="0" xfId="0" applyFill="1"/>
    <xf numFmtId="0" fontId="5" fillId="0" borderId="0" xfId="0" applyFont="1" applyAlignment="1">
      <alignment horizontal="center"/>
    </xf>
    <xf numFmtId="0" fontId="7" fillId="0" borderId="0" xfId="1"/>
    <xf numFmtId="0" fontId="0" fillId="0" borderId="0" xfId="0" quotePrefix="1"/>
    <xf numFmtId="14" fontId="0" fillId="0" borderId="0" xfId="0" applyNumberFormat="1" applyProtection="1"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4" fontId="4" fillId="0" borderId="0" xfId="0" applyNumberFormat="1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4" fillId="0" borderId="0" xfId="0" applyFont="1" applyBorder="1" applyAlignment="1" applyProtection="1">
      <alignment horizontal="center"/>
      <protection locked="0"/>
    </xf>
    <xf numFmtId="14" fontId="0" fillId="0" borderId="0" xfId="0" applyNumberForma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8" fillId="0" borderId="0" xfId="0" applyFont="1" applyAlignment="1">
      <alignment vertical="center"/>
    </xf>
  </cellXfs>
  <cellStyles count="2">
    <cellStyle name="Hyperlink" xfId="1" builtinId="8"/>
    <cellStyle name="Standard" xfId="0" builtinId="0"/>
  </cellStyles>
  <dxfs count="9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numFmt numFmtId="19" formatCode="dd/mm/yyyy"/>
      <protection locked="0" hidden="0"/>
    </dxf>
    <dxf>
      <numFmt numFmtId="0" formatCode="General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19049</xdr:rowOff>
    </xdr:from>
    <xdr:to>
      <xdr:col>7</xdr:col>
      <xdr:colOff>19050</xdr:colOff>
      <xdr:row>2</xdr:row>
      <xdr:rowOff>171191</xdr:rowOff>
    </xdr:to>
    <xdr:pic>
      <xdr:nvPicPr>
        <xdr:cNvPr id="2" name="Grafik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15" b="21366"/>
        <a:stretch/>
      </xdr:blipFill>
      <xdr:spPr>
        <a:xfrm>
          <a:off x="9525" y="19049"/>
          <a:ext cx="5343525" cy="53314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485775</xdr:colOff>
          <xdr:row>12</xdr:row>
          <xdr:rowOff>171450</xdr:rowOff>
        </xdr:from>
        <xdr:to>
          <xdr:col>4</xdr:col>
          <xdr:colOff>352425</xdr:colOff>
          <xdr:row>15</xdr:row>
          <xdr:rowOff>114300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676275</xdr:colOff>
      <xdr:row>0</xdr:row>
      <xdr:rowOff>9526</xdr:rowOff>
    </xdr:from>
    <xdr:to>
      <xdr:col>7</xdr:col>
      <xdr:colOff>9525</xdr:colOff>
      <xdr:row>3</xdr:row>
      <xdr:rowOff>10650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0450" y="9526"/>
          <a:ext cx="4200525" cy="76312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le1" displayName="Tabelle1" ref="A4:G96" totalsRowShown="0" headerRowDxfId="8" headerRowBorderDxfId="7">
  <autoFilter ref="A4:G96"/>
  <sortState ref="A4:E78">
    <sortCondition ref="A3:A78"/>
  </sortState>
  <tableColumns count="7">
    <tableColumn id="1" name="Datum" dataDxfId="6"/>
    <tableColumn id="7" name="Klasse" dataDxfId="5"/>
    <tableColumn id="5" name="Veranstaltung" dataDxfId="4"/>
    <tableColumn id="2" name="Veranstalter" dataDxfId="3"/>
    <tableColumn id="9" name="Starter" dataDxfId="2"/>
    <tableColumn id="3" name="Platzierung" dataDxfId="1"/>
    <tableColumn id="4" name="Punkte" dataDxfId="0">
      <calculatedColumnFormula>LOOKUP(F5,Punktespiegel!$B$3:$L$4)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rah.spielberger@sby.adac.de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33"/>
  <sheetViews>
    <sheetView tabSelected="1" workbookViewId="0">
      <selection activeCell="J36" sqref="J36"/>
    </sheetView>
  </sheetViews>
  <sheetFormatPr baseColWidth="10" defaultRowHeight="15" x14ac:dyDescent="0.25"/>
  <sheetData>
    <row r="4" spans="1:7" ht="28.5" x14ac:dyDescent="0.45">
      <c r="A4" s="16" t="s">
        <v>68</v>
      </c>
      <c r="B4" s="16"/>
      <c r="C4" s="16"/>
      <c r="D4" s="16"/>
      <c r="E4" s="16"/>
      <c r="F4" s="16"/>
      <c r="G4" s="16"/>
    </row>
    <row r="6" spans="1:7" x14ac:dyDescent="0.25">
      <c r="A6" t="s">
        <v>48</v>
      </c>
    </row>
    <row r="7" spans="1:7" x14ac:dyDescent="0.25">
      <c r="A7" t="s">
        <v>63</v>
      </c>
    </row>
    <row r="9" spans="1:7" x14ac:dyDescent="0.25">
      <c r="A9" t="s">
        <v>47</v>
      </c>
      <c r="B9" t="s">
        <v>49</v>
      </c>
    </row>
    <row r="10" spans="1:7" x14ac:dyDescent="0.25">
      <c r="B10" t="s">
        <v>50</v>
      </c>
    </row>
    <row r="12" spans="1:7" x14ac:dyDescent="0.25">
      <c r="A12" t="s">
        <v>56</v>
      </c>
      <c r="B12" t="s">
        <v>57</v>
      </c>
    </row>
    <row r="17" spans="1:2" x14ac:dyDescent="0.25">
      <c r="A17" t="s">
        <v>51</v>
      </c>
      <c r="B17" t="s">
        <v>58</v>
      </c>
    </row>
    <row r="18" spans="1:2" x14ac:dyDescent="0.25">
      <c r="B18" t="s">
        <v>59</v>
      </c>
    </row>
    <row r="19" spans="1:2" x14ac:dyDescent="0.25">
      <c r="B19" t="s">
        <v>60</v>
      </c>
    </row>
    <row r="21" spans="1:2" x14ac:dyDescent="0.25">
      <c r="B21" s="17" t="s">
        <v>52</v>
      </c>
    </row>
    <row r="22" spans="1:2" x14ac:dyDescent="0.25">
      <c r="B22" s="17"/>
    </row>
    <row r="23" spans="1:2" x14ac:dyDescent="0.25">
      <c r="B23" t="s">
        <v>54</v>
      </c>
    </row>
    <row r="25" spans="1:2" x14ac:dyDescent="0.25">
      <c r="B25" t="s">
        <v>55</v>
      </c>
    </row>
    <row r="27" spans="1:2" x14ac:dyDescent="0.25">
      <c r="B27" t="s">
        <v>53</v>
      </c>
    </row>
    <row r="30" spans="1:2" x14ac:dyDescent="0.25">
      <c r="A30" t="s">
        <v>61</v>
      </c>
      <c r="B30" s="18" t="s">
        <v>62</v>
      </c>
    </row>
    <row r="31" spans="1:2" x14ac:dyDescent="0.25">
      <c r="B31" s="18"/>
    </row>
    <row r="32" spans="1:2" x14ac:dyDescent="0.25">
      <c r="B32" s="18" t="s">
        <v>64</v>
      </c>
    </row>
    <row r="33" spans="2:2" x14ac:dyDescent="0.25">
      <c r="B33" t="s">
        <v>65</v>
      </c>
    </row>
  </sheetData>
  <sheetProtection password="EDD3" sheet="1" scenarios="1"/>
  <mergeCells count="1">
    <mergeCell ref="A4:G4"/>
  </mergeCells>
  <hyperlinks>
    <hyperlink ref="B21" r:id="rId1"/>
  </hyperlinks>
  <pageMargins left="0.7" right="0.7" top="0.78740157499999996" bottom="0.78740157499999996" header="0.3" footer="0.3"/>
  <pageSetup paperSize="9" orientation="portrait" verticalDpi="0" r:id="rId2"/>
  <drawing r:id="rId3"/>
  <legacyDrawing r:id="rId4"/>
  <oleObjects>
    <mc:AlternateContent xmlns:mc="http://schemas.openxmlformats.org/markup-compatibility/2006">
      <mc:Choice Requires="x14">
        <oleObject progId="Objekt-Manager-Shellobjekt" shapeId="2049" r:id="rId5">
          <objectPr defaultSize="0" r:id="rId6">
            <anchor moveWithCells="1">
              <from>
                <xdr:col>1</xdr:col>
                <xdr:colOff>485775</xdr:colOff>
                <xdr:row>12</xdr:row>
                <xdr:rowOff>171450</xdr:rowOff>
              </from>
              <to>
                <xdr:col>4</xdr:col>
                <xdr:colOff>352425</xdr:colOff>
                <xdr:row>15</xdr:row>
                <xdr:rowOff>114300</xdr:rowOff>
              </to>
            </anchor>
          </objectPr>
        </oleObject>
      </mc:Choice>
      <mc:Fallback>
        <oleObject progId="Objekt-Manager-Shellobjekt" shapeId="2049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6"/>
  <sheetViews>
    <sheetView workbookViewId="0">
      <selection activeCell="A14" sqref="A14"/>
    </sheetView>
  </sheetViews>
  <sheetFormatPr baseColWidth="10" defaultRowHeight="15" x14ac:dyDescent="0.25"/>
  <cols>
    <col min="2" max="2" width="8.42578125" customWidth="1"/>
    <col min="3" max="3" width="24" customWidth="1"/>
    <col min="4" max="4" width="35.85546875" customWidth="1"/>
    <col min="5" max="5" width="12.5703125" customWidth="1"/>
    <col min="6" max="6" width="13.140625" customWidth="1"/>
  </cols>
  <sheetData>
    <row r="1" spans="1:7" ht="28.5" customHeight="1" x14ac:dyDescent="0.45">
      <c r="A1" s="13" t="s">
        <v>67</v>
      </c>
      <c r="B1" s="1"/>
      <c r="C1" s="1"/>
    </row>
    <row r="2" spans="1:7" ht="16.5" customHeight="1" x14ac:dyDescent="0.35">
      <c r="A2" t="s">
        <v>66</v>
      </c>
      <c r="B2" s="29"/>
      <c r="C2" s="1"/>
    </row>
    <row r="4" spans="1:7" x14ac:dyDescent="0.25">
      <c r="A4" s="7" t="s">
        <v>0</v>
      </c>
      <c r="B4" s="7" t="s">
        <v>39</v>
      </c>
      <c r="C4" s="7" t="s">
        <v>1</v>
      </c>
      <c r="D4" s="7" t="s">
        <v>20</v>
      </c>
      <c r="E4" s="7" t="s">
        <v>41</v>
      </c>
      <c r="F4" s="7" t="s">
        <v>2</v>
      </c>
      <c r="G4" s="7" t="s">
        <v>3</v>
      </c>
    </row>
    <row r="5" spans="1:7" x14ac:dyDescent="0.25">
      <c r="A5" s="19">
        <v>44094</v>
      </c>
      <c r="B5" s="20">
        <v>1</v>
      </c>
      <c r="C5" s="19" t="s">
        <v>40</v>
      </c>
      <c r="D5" s="21" t="s">
        <v>9</v>
      </c>
      <c r="E5" s="22">
        <v>16</v>
      </c>
      <c r="F5" s="22">
        <v>3</v>
      </c>
      <c r="G5" s="4">
        <f>LOOKUP(F5,Punktespiegel!$B$3:$L$4)</f>
        <v>4.5</v>
      </c>
    </row>
    <row r="6" spans="1:7" x14ac:dyDescent="0.25">
      <c r="A6" s="19">
        <v>44101</v>
      </c>
      <c r="B6" s="20">
        <v>1</v>
      </c>
      <c r="C6" s="19" t="s">
        <v>40</v>
      </c>
      <c r="D6" s="21" t="s">
        <v>8</v>
      </c>
      <c r="E6" s="22">
        <v>25</v>
      </c>
      <c r="F6" s="22">
        <v>14</v>
      </c>
      <c r="G6" s="4">
        <f>LOOKUP(F6,Punktespiegel!$B$3:$L$4)</f>
        <v>0.5</v>
      </c>
    </row>
    <row r="7" spans="1:7" x14ac:dyDescent="0.25">
      <c r="A7" s="19">
        <v>44360</v>
      </c>
      <c r="B7" s="20">
        <v>1</v>
      </c>
      <c r="C7" s="19" t="s">
        <v>40</v>
      </c>
      <c r="D7" s="21" t="s">
        <v>12</v>
      </c>
      <c r="E7" s="22">
        <v>22</v>
      </c>
      <c r="F7" s="22">
        <v>12</v>
      </c>
      <c r="G7" s="4">
        <f>LOOKUP(F7,Punktespiegel!$B$3:$L$4)</f>
        <v>0.5</v>
      </c>
    </row>
    <row r="8" spans="1:7" x14ac:dyDescent="0.25">
      <c r="A8" s="19">
        <v>44373</v>
      </c>
      <c r="B8" s="20">
        <v>1</v>
      </c>
      <c r="C8" s="19" t="s">
        <v>40</v>
      </c>
      <c r="D8" s="21" t="s">
        <v>14</v>
      </c>
      <c r="E8" s="22">
        <v>13</v>
      </c>
      <c r="F8" s="22">
        <v>4</v>
      </c>
      <c r="G8" s="9">
        <f>LOOKUP(F8,Punktespiegel!$B$3:$L$4)</f>
        <v>4</v>
      </c>
    </row>
    <row r="9" spans="1:7" x14ac:dyDescent="0.25">
      <c r="A9" s="19">
        <v>44374</v>
      </c>
      <c r="B9" s="20">
        <v>1</v>
      </c>
      <c r="C9" s="19" t="s">
        <v>40</v>
      </c>
      <c r="D9" s="21" t="s">
        <v>8</v>
      </c>
      <c r="E9" s="22">
        <v>14</v>
      </c>
      <c r="F9" s="22">
        <v>3</v>
      </c>
      <c r="G9" s="4">
        <f>LOOKUP(F9,Punktespiegel!$B$3:$L$4)</f>
        <v>4.5</v>
      </c>
    </row>
    <row r="10" spans="1:7" x14ac:dyDescent="0.25">
      <c r="A10" s="19">
        <v>44381</v>
      </c>
      <c r="B10" s="20">
        <v>1</v>
      </c>
      <c r="C10" s="19" t="s">
        <v>40</v>
      </c>
      <c r="D10" s="21" t="s">
        <v>10</v>
      </c>
      <c r="E10" s="22">
        <v>16</v>
      </c>
      <c r="F10" s="22">
        <v>11</v>
      </c>
      <c r="G10" s="4">
        <f>LOOKUP(F10,Punktespiegel!$B$3:$L$4)</f>
        <v>0.5</v>
      </c>
    </row>
    <row r="11" spans="1:7" x14ac:dyDescent="0.25">
      <c r="A11" s="19">
        <v>44388</v>
      </c>
      <c r="B11" s="20">
        <v>1</v>
      </c>
      <c r="C11" s="19" t="s">
        <v>40</v>
      </c>
      <c r="D11" s="21" t="s">
        <v>13</v>
      </c>
      <c r="E11" s="22">
        <v>17</v>
      </c>
      <c r="F11" s="22">
        <v>4</v>
      </c>
      <c r="G11" s="9">
        <f>LOOKUP(F11,Punktespiegel!$B$3:$L$4)</f>
        <v>4</v>
      </c>
    </row>
    <row r="12" spans="1:7" x14ac:dyDescent="0.25">
      <c r="A12" s="19">
        <v>44394</v>
      </c>
      <c r="B12" s="20">
        <v>1</v>
      </c>
      <c r="C12" s="19" t="s">
        <v>40</v>
      </c>
      <c r="D12" s="21" t="s">
        <v>11</v>
      </c>
      <c r="E12" s="22">
        <v>21</v>
      </c>
      <c r="F12" s="22">
        <v>4</v>
      </c>
      <c r="G12" s="4">
        <f>LOOKUP(F12,Punktespiegel!$B$3:$L$4)</f>
        <v>4</v>
      </c>
    </row>
    <row r="13" spans="1:7" x14ac:dyDescent="0.25">
      <c r="A13" s="19">
        <v>44394</v>
      </c>
      <c r="B13" s="20">
        <v>1</v>
      </c>
      <c r="C13" s="19" t="s">
        <v>40</v>
      </c>
      <c r="D13" s="21" t="s">
        <v>11</v>
      </c>
      <c r="E13" s="22">
        <v>21</v>
      </c>
      <c r="F13" s="22">
        <v>2</v>
      </c>
      <c r="G13" s="4">
        <f>LOOKUP(F13,Punktespiegel!$B$3:$L$4)</f>
        <v>5</v>
      </c>
    </row>
    <row r="14" spans="1:7" x14ac:dyDescent="0.25">
      <c r="A14" s="19">
        <v>44401</v>
      </c>
      <c r="B14" s="20">
        <v>1</v>
      </c>
      <c r="C14" s="19" t="s">
        <v>40</v>
      </c>
      <c r="D14" s="21" t="s">
        <v>9</v>
      </c>
      <c r="E14" s="22">
        <v>19</v>
      </c>
      <c r="F14" s="22">
        <v>2</v>
      </c>
      <c r="G14" s="9">
        <f>LOOKUP(F14,Punktespiegel!$B$3:$L$4)</f>
        <v>5</v>
      </c>
    </row>
    <row r="15" spans="1:7" x14ac:dyDescent="0.25">
      <c r="A15" s="19">
        <v>44402</v>
      </c>
      <c r="B15" s="20">
        <v>1</v>
      </c>
      <c r="C15" s="19" t="s">
        <v>40</v>
      </c>
      <c r="D15" s="21" t="s">
        <v>9</v>
      </c>
      <c r="E15" s="22">
        <v>19</v>
      </c>
      <c r="F15" s="22">
        <v>2</v>
      </c>
      <c r="G15" s="9">
        <f>LOOKUP(F15,Punktespiegel!$B$3:$L$4)</f>
        <v>5</v>
      </c>
    </row>
    <row r="16" spans="1:7" x14ac:dyDescent="0.25">
      <c r="A16" s="23">
        <v>44409</v>
      </c>
      <c r="B16" s="20">
        <v>1</v>
      </c>
      <c r="C16" s="23" t="s">
        <v>30</v>
      </c>
      <c r="D16" s="24" t="s">
        <v>36</v>
      </c>
      <c r="E16" s="25">
        <v>19</v>
      </c>
      <c r="F16" s="25">
        <v>4</v>
      </c>
      <c r="G16" s="10">
        <f>LOOKUP(F16,Punktespiegel!$B$3:$L$4)</f>
        <v>4</v>
      </c>
    </row>
    <row r="17" spans="1:7" x14ac:dyDescent="0.25">
      <c r="A17" s="19">
        <v>44430</v>
      </c>
      <c r="B17" s="20">
        <v>1</v>
      </c>
      <c r="C17" s="19" t="s">
        <v>40</v>
      </c>
      <c r="D17" s="21" t="s">
        <v>4</v>
      </c>
      <c r="E17" s="22">
        <v>18</v>
      </c>
      <c r="F17" s="22">
        <v>2</v>
      </c>
      <c r="G17" s="9">
        <f>LOOKUP(F17,Punktespiegel!$B$3:$L$4)</f>
        <v>5</v>
      </c>
    </row>
    <row r="18" spans="1:7" x14ac:dyDescent="0.25">
      <c r="A18" s="26">
        <v>44451</v>
      </c>
      <c r="B18" s="20">
        <v>1</v>
      </c>
      <c r="C18" s="26" t="s">
        <v>31</v>
      </c>
      <c r="D18" s="27" t="s">
        <v>32</v>
      </c>
      <c r="E18" s="28">
        <v>34</v>
      </c>
      <c r="F18" s="28">
        <v>10</v>
      </c>
      <c r="G18" s="11">
        <f>LOOKUP(F18,Punktespiegel!$B$3:$L$4)</f>
        <v>1</v>
      </c>
    </row>
    <row r="19" spans="1:7" x14ac:dyDescent="0.25">
      <c r="A19" s="19">
        <v>44458</v>
      </c>
      <c r="B19" s="20">
        <v>1</v>
      </c>
      <c r="C19" s="19" t="s">
        <v>21</v>
      </c>
      <c r="D19" s="21" t="s">
        <v>15</v>
      </c>
      <c r="E19" s="22">
        <v>15</v>
      </c>
      <c r="F19" s="22">
        <v>4</v>
      </c>
      <c r="G19" s="9">
        <f>LOOKUP(F19,Punktespiegel!$B$3:$L$4)</f>
        <v>4</v>
      </c>
    </row>
    <row r="20" spans="1:7" x14ac:dyDescent="0.25">
      <c r="A20" s="19">
        <v>44675</v>
      </c>
      <c r="B20" s="20">
        <v>2</v>
      </c>
      <c r="C20" s="19" t="s">
        <v>40</v>
      </c>
      <c r="D20" s="21" t="s">
        <v>11</v>
      </c>
      <c r="E20" s="22">
        <v>33</v>
      </c>
      <c r="F20" s="22">
        <v>9</v>
      </c>
      <c r="G20" s="9">
        <f>LOOKUP(F20,Punktespiegel!$B$3:$L$4)</f>
        <v>1.5</v>
      </c>
    </row>
    <row r="21" spans="1:7" x14ac:dyDescent="0.25">
      <c r="A21" s="19">
        <v>44682</v>
      </c>
      <c r="B21" s="20">
        <v>2</v>
      </c>
      <c r="C21" s="19" t="s">
        <v>40</v>
      </c>
      <c r="D21" s="21" t="s">
        <v>16</v>
      </c>
      <c r="E21" s="22">
        <v>21</v>
      </c>
      <c r="F21" s="22">
        <v>2</v>
      </c>
      <c r="G21" s="9">
        <f>LOOKUP(F21,Punktespiegel!$B$3:$L$4)</f>
        <v>5</v>
      </c>
    </row>
    <row r="22" spans="1:7" x14ac:dyDescent="0.25">
      <c r="A22" s="19">
        <v>44689</v>
      </c>
      <c r="B22" s="20">
        <v>2</v>
      </c>
      <c r="C22" s="19" t="s">
        <v>40</v>
      </c>
      <c r="D22" s="21" t="s">
        <v>13</v>
      </c>
      <c r="E22" s="22">
        <v>18</v>
      </c>
      <c r="F22" s="22">
        <v>3</v>
      </c>
      <c r="G22" s="9">
        <f>LOOKUP(F22,Punktespiegel!$B$3:$L$4)</f>
        <v>4.5</v>
      </c>
    </row>
    <row r="23" spans="1:7" x14ac:dyDescent="0.25">
      <c r="A23" s="19">
        <v>44696</v>
      </c>
      <c r="B23" s="20">
        <v>2</v>
      </c>
      <c r="C23" s="19" t="s">
        <v>40</v>
      </c>
      <c r="D23" s="21" t="s">
        <v>19</v>
      </c>
      <c r="E23" s="22">
        <v>21</v>
      </c>
      <c r="F23" s="22">
        <v>2</v>
      </c>
      <c r="G23" s="9">
        <f>LOOKUP(F23,Punktespiegel!$B$3:$L$4)</f>
        <v>5</v>
      </c>
    </row>
    <row r="24" spans="1:7" x14ac:dyDescent="0.25">
      <c r="A24" s="19">
        <v>44703</v>
      </c>
      <c r="B24" s="20">
        <v>2</v>
      </c>
      <c r="C24" s="19" t="s">
        <v>40</v>
      </c>
      <c r="D24" s="21" t="s">
        <v>8</v>
      </c>
      <c r="E24" s="22">
        <v>18</v>
      </c>
      <c r="F24" s="22">
        <v>1</v>
      </c>
      <c r="G24" s="9">
        <f>LOOKUP(F24,Punktespiegel!$B$3:$L$4)</f>
        <v>6</v>
      </c>
    </row>
    <row r="25" spans="1:7" x14ac:dyDescent="0.25">
      <c r="A25" s="19">
        <v>44709</v>
      </c>
      <c r="B25" s="20">
        <v>2</v>
      </c>
      <c r="C25" s="19" t="s">
        <v>40</v>
      </c>
      <c r="D25" s="21" t="s">
        <v>17</v>
      </c>
      <c r="E25" s="22">
        <v>18</v>
      </c>
      <c r="F25" s="22">
        <v>6</v>
      </c>
      <c r="G25" s="9">
        <f>LOOKUP(F25,Punktespiegel!$B$3:$L$4)</f>
        <v>3</v>
      </c>
    </row>
    <row r="26" spans="1:7" x14ac:dyDescent="0.25">
      <c r="A26" s="19">
        <v>44710</v>
      </c>
      <c r="B26" s="20">
        <v>2</v>
      </c>
      <c r="C26" s="19" t="s">
        <v>40</v>
      </c>
      <c r="D26" s="21" t="s">
        <v>14</v>
      </c>
      <c r="E26" s="22">
        <v>22</v>
      </c>
      <c r="F26" s="22">
        <v>1</v>
      </c>
      <c r="G26" s="9">
        <f>LOOKUP(F26,Punktespiegel!$B$3:$L$4)</f>
        <v>6</v>
      </c>
    </row>
    <row r="27" spans="1:7" x14ac:dyDescent="0.25">
      <c r="A27" s="19">
        <v>44731</v>
      </c>
      <c r="B27" s="20">
        <v>2</v>
      </c>
      <c r="C27" s="19" t="s">
        <v>40</v>
      </c>
      <c r="D27" s="21" t="s">
        <v>4</v>
      </c>
      <c r="E27" s="22">
        <v>18</v>
      </c>
      <c r="F27" s="22">
        <v>2</v>
      </c>
      <c r="G27" s="9">
        <f>LOOKUP(F27,Punktespiegel!$B$3:$L$4)</f>
        <v>5</v>
      </c>
    </row>
    <row r="28" spans="1:7" x14ac:dyDescent="0.25">
      <c r="A28" s="19">
        <v>44738</v>
      </c>
      <c r="B28" s="20">
        <v>2</v>
      </c>
      <c r="C28" s="19" t="s">
        <v>40</v>
      </c>
      <c r="D28" s="21" t="s">
        <v>12</v>
      </c>
      <c r="E28" s="22">
        <v>30</v>
      </c>
      <c r="F28" s="22">
        <v>9</v>
      </c>
      <c r="G28" s="9">
        <f>LOOKUP(F28,Punktespiegel!$B$3:$L$4)</f>
        <v>1.5</v>
      </c>
    </row>
    <row r="29" spans="1:7" x14ac:dyDescent="0.25">
      <c r="A29" s="19">
        <v>44745</v>
      </c>
      <c r="B29" s="20">
        <v>2</v>
      </c>
      <c r="C29" s="19" t="s">
        <v>40</v>
      </c>
      <c r="D29" s="21" t="s">
        <v>18</v>
      </c>
      <c r="E29" s="22">
        <v>14</v>
      </c>
      <c r="F29" s="22">
        <v>8</v>
      </c>
      <c r="G29" s="9">
        <f>LOOKUP(F29,Punktespiegel!$B$3:$L$4)</f>
        <v>2</v>
      </c>
    </row>
    <row r="30" spans="1:7" x14ac:dyDescent="0.25">
      <c r="A30" s="19">
        <v>44752</v>
      </c>
      <c r="B30" s="20">
        <v>2</v>
      </c>
      <c r="C30" s="19" t="s">
        <v>40</v>
      </c>
      <c r="D30" s="21" t="s">
        <v>10</v>
      </c>
      <c r="E30" s="22">
        <v>25</v>
      </c>
      <c r="F30" s="22">
        <v>6</v>
      </c>
      <c r="G30" s="9">
        <f>LOOKUP(F30,Punktespiegel!$B$3:$L$4)</f>
        <v>3</v>
      </c>
    </row>
    <row r="31" spans="1:7" x14ac:dyDescent="0.25">
      <c r="A31" s="19">
        <v>44759</v>
      </c>
      <c r="B31" s="20">
        <v>2</v>
      </c>
      <c r="C31" s="19" t="s">
        <v>40</v>
      </c>
      <c r="D31" s="21" t="s">
        <v>9</v>
      </c>
      <c r="E31" s="22">
        <v>14</v>
      </c>
      <c r="F31" s="22">
        <v>2</v>
      </c>
      <c r="G31" s="9">
        <f>LOOKUP(F31,Punktespiegel!$B$3:$L$4)</f>
        <v>5</v>
      </c>
    </row>
    <row r="32" spans="1:7" x14ac:dyDescent="0.25">
      <c r="A32" s="26">
        <v>44766</v>
      </c>
      <c r="B32" s="20">
        <v>2</v>
      </c>
      <c r="C32" s="26" t="s">
        <v>30</v>
      </c>
      <c r="D32" s="27" t="s">
        <v>35</v>
      </c>
      <c r="E32" s="28">
        <v>19</v>
      </c>
      <c r="F32" s="28">
        <v>7</v>
      </c>
      <c r="G32" s="11">
        <f>LOOKUP(F32,Punktespiegel!$B$3:$L$4)</f>
        <v>2.5</v>
      </c>
    </row>
    <row r="33" spans="1:7" x14ac:dyDescent="0.25">
      <c r="A33" s="26">
        <v>44815</v>
      </c>
      <c r="B33" s="20">
        <v>2</v>
      </c>
      <c r="C33" s="26" t="s">
        <v>31</v>
      </c>
      <c r="D33" s="27" t="s">
        <v>37</v>
      </c>
      <c r="E33" s="28">
        <v>33</v>
      </c>
      <c r="F33" s="28">
        <v>8</v>
      </c>
      <c r="G33" s="11">
        <f>LOOKUP(F33,Punktespiegel!$B$3:$L$4)</f>
        <v>2</v>
      </c>
    </row>
    <row r="34" spans="1:7" x14ac:dyDescent="0.25">
      <c r="A34" s="19">
        <v>44829</v>
      </c>
      <c r="B34" s="20">
        <v>2</v>
      </c>
      <c r="C34" s="19" t="s">
        <v>21</v>
      </c>
      <c r="D34" s="21" t="s">
        <v>8</v>
      </c>
      <c r="E34" s="22">
        <v>21</v>
      </c>
      <c r="F34" s="22">
        <v>2</v>
      </c>
      <c r="G34" s="9">
        <f>LOOKUP(F34,Punktespiegel!$B$3:$L$4)</f>
        <v>5</v>
      </c>
    </row>
    <row r="35" spans="1:7" x14ac:dyDescent="0.25">
      <c r="A35" s="19">
        <v>45032</v>
      </c>
      <c r="B35" s="20">
        <v>2</v>
      </c>
      <c r="C35" s="19" t="s">
        <v>40</v>
      </c>
      <c r="D35" s="21" t="s">
        <v>19</v>
      </c>
      <c r="E35" s="22">
        <v>27</v>
      </c>
      <c r="F35" s="22">
        <v>4</v>
      </c>
      <c r="G35" s="9">
        <f>LOOKUP(F35,Punktespiegel!$B$3:$L$4)</f>
        <v>4</v>
      </c>
    </row>
    <row r="36" spans="1:7" x14ac:dyDescent="0.25">
      <c r="A36" s="19">
        <v>45046</v>
      </c>
      <c r="B36" s="20">
        <v>2</v>
      </c>
      <c r="C36" s="19" t="s">
        <v>40</v>
      </c>
      <c r="D36" s="21" t="s">
        <v>13</v>
      </c>
      <c r="E36" s="22">
        <v>37</v>
      </c>
      <c r="F36" s="22">
        <v>2</v>
      </c>
      <c r="G36" s="9">
        <f>LOOKUP(F36,Punktespiegel!$B$3:$L$4)</f>
        <v>5</v>
      </c>
    </row>
    <row r="37" spans="1:7" x14ac:dyDescent="0.25">
      <c r="A37" s="19">
        <v>45047</v>
      </c>
      <c r="B37" s="20">
        <v>2</v>
      </c>
      <c r="C37" s="19" t="s">
        <v>40</v>
      </c>
      <c r="D37" s="21" t="s">
        <v>16</v>
      </c>
      <c r="E37" s="22">
        <v>24</v>
      </c>
      <c r="F37" s="22">
        <v>1</v>
      </c>
      <c r="G37" s="9">
        <f>LOOKUP(F37,Punktespiegel!$B$3:$L$4)</f>
        <v>6</v>
      </c>
    </row>
    <row r="38" spans="1:7" x14ac:dyDescent="0.25">
      <c r="A38" s="19">
        <v>45053</v>
      </c>
      <c r="B38" s="20">
        <v>2</v>
      </c>
      <c r="C38" s="19" t="s">
        <v>40</v>
      </c>
      <c r="D38" s="21" t="s">
        <v>17</v>
      </c>
      <c r="E38" s="22">
        <v>33</v>
      </c>
      <c r="F38" s="22">
        <v>3</v>
      </c>
      <c r="G38" s="9">
        <f>LOOKUP(F38,Punktespiegel!$B$3:$L$4)</f>
        <v>4.5</v>
      </c>
    </row>
    <row r="39" spans="1:7" x14ac:dyDescent="0.25">
      <c r="A39" s="19">
        <v>45067</v>
      </c>
      <c r="B39" s="20">
        <v>2</v>
      </c>
      <c r="C39" s="19" t="s">
        <v>40</v>
      </c>
      <c r="D39" s="21" t="s">
        <v>18</v>
      </c>
      <c r="E39" s="22">
        <v>31</v>
      </c>
      <c r="F39" s="22">
        <v>1</v>
      </c>
      <c r="G39" s="9">
        <f>LOOKUP(F39,Punktespiegel!$B$3:$L$4)</f>
        <v>6</v>
      </c>
    </row>
    <row r="40" spans="1:7" x14ac:dyDescent="0.25">
      <c r="A40" s="19">
        <v>45087</v>
      </c>
      <c r="B40" s="20">
        <v>2</v>
      </c>
      <c r="C40" s="19" t="s">
        <v>40</v>
      </c>
      <c r="D40" s="21" t="s">
        <v>8</v>
      </c>
      <c r="E40" s="22">
        <v>23</v>
      </c>
      <c r="F40" s="22">
        <v>1</v>
      </c>
      <c r="G40" s="9">
        <f>LOOKUP(F40,Punktespiegel!$B$3:$L$4)</f>
        <v>6</v>
      </c>
    </row>
    <row r="41" spans="1:7" x14ac:dyDescent="0.25">
      <c r="A41" s="19">
        <v>45095</v>
      </c>
      <c r="B41" s="20">
        <v>2</v>
      </c>
      <c r="C41" s="19" t="s">
        <v>40</v>
      </c>
      <c r="D41" s="21" t="s">
        <v>14</v>
      </c>
      <c r="E41" s="22">
        <v>28</v>
      </c>
      <c r="F41" s="22">
        <v>3</v>
      </c>
      <c r="G41" s="9">
        <f>LOOKUP(F41,Punktespiegel!$B$3:$L$4)</f>
        <v>4.5</v>
      </c>
    </row>
    <row r="42" spans="1:7" x14ac:dyDescent="0.25">
      <c r="A42" s="19">
        <v>45102</v>
      </c>
      <c r="B42" s="20">
        <v>2</v>
      </c>
      <c r="C42" s="19" t="s">
        <v>40</v>
      </c>
      <c r="D42" s="21" t="s">
        <v>4</v>
      </c>
      <c r="E42" s="22">
        <v>31</v>
      </c>
      <c r="F42" s="22">
        <v>1</v>
      </c>
      <c r="G42" s="9">
        <f>LOOKUP(F42,Punktespiegel!$B$3:$L$4)</f>
        <v>6</v>
      </c>
    </row>
    <row r="43" spans="1:7" x14ac:dyDescent="0.25">
      <c r="A43" s="19">
        <v>45109</v>
      </c>
      <c r="B43" s="20">
        <v>2</v>
      </c>
      <c r="C43" s="19" t="s">
        <v>40</v>
      </c>
      <c r="D43" s="21" t="s">
        <v>9</v>
      </c>
      <c r="E43" s="22">
        <v>20</v>
      </c>
      <c r="F43" s="22">
        <v>7</v>
      </c>
      <c r="G43" s="9">
        <f>LOOKUP(F43,Punktespiegel!$B$3:$L$4)</f>
        <v>2.5</v>
      </c>
    </row>
    <row r="44" spans="1:7" x14ac:dyDescent="0.25">
      <c r="A44" s="19">
        <v>45116</v>
      </c>
      <c r="B44" s="20">
        <v>2</v>
      </c>
      <c r="C44" s="19" t="s">
        <v>40</v>
      </c>
      <c r="D44" s="21" t="s">
        <v>15</v>
      </c>
      <c r="E44" s="22">
        <v>34</v>
      </c>
      <c r="F44" s="22">
        <v>15</v>
      </c>
      <c r="G44" s="9">
        <f>LOOKUP(F44,Punktespiegel!$B$3:$L$4)</f>
        <v>0.5</v>
      </c>
    </row>
    <row r="45" spans="1:7" x14ac:dyDescent="0.25">
      <c r="A45" s="19">
        <v>45123</v>
      </c>
      <c r="B45" s="20">
        <v>2</v>
      </c>
      <c r="C45" s="19" t="s">
        <v>40</v>
      </c>
      <c r="D45" s="21" t="s">
        <v>23</v>
      </c>
      <c r="E45" s="22">
        <v>22</v>
      </c>
      <c r="F45" s="22">
        <v>3</v>
      </c>
      <c r="G45" s="9">
        <f>LOOKUP(F45,Punktespiegel!$B$3:$L$4)</f>
        <v>4.5</v>
      </c>
    </row>
    <row r="46" spans="1:7" x14ac:dyDescent="0.25">
      <c r="A46" s="26">
        <v>45130</v>
      </c>
      <c r="B46" s="20">
        <v>2</v>
      </c>
      <c r="C46" s="26" t="s">
        <v>30</v>
      </c>
      <c r="D46" s="27" t="s">
        <v>11</v>
      </c>
      <c r="E46" s="28">
        <v>27</v>
      </c>
      <c r="F46" s="28">
        <v>6</v>
      </c>
      <c r="G46" s="11">
        <f>LOOKUP(F46,Punktespiegel!$B$3:$L$4)</f>
        <v>3</v>
      </c>
    </row>
    <row r="47" spans="1:7" x14ac:dyDescent="0.25">
      <c r="A47" s="26">
        <v>45137</v>
      </c>
      <c r="B47" s="20">
        <v>2</v>
      </c>
      <c r="C47" s="26" t="s">
        <v>34</v>
      </c>
      <c r="D47" s="27" t="s">
        <v>8</v>
      </c>
      <c r="E47" s="28">
        <v>22</v>
      </c>
      <c r="F47" s="28">
        <v>2</v>
      </c>
      <c r="G47" s="11">
        <f>LOOKUP(F47,Punktespiegel!$B$3:$L$4)</f>
        <v>5</v>
      </c>
    </row>
    <row r="48" spans="1:7" x14ac:dyDescent="0.25">
      <c r="A48" s="26">
        <v>45179</v>
      </c>
      <c r="B48" s="20">
        <v>2</v>
      </c>
      <c r="C48" s="26" t="s">
        <v>31</v>
      </c>
      <c r="D48" s="27" t="s">
        <v>33</v>
      </c>
      <c r="E48" s="28">
        <v>33</v>
      </c>
      <c r="F48" s="28">
        <v>6</v>
      </c>
      <c r="G48" s="11">
        <f>LOOKUP(F48,Punktespiegel!$B$3:$L$4)</f>
        <v>3</v>
      </c>
    </row>
    <row r="49" spans="1:7" x14ac:dyDescent="0.25">
      <c r="A49" s="19">
        <v>45186</v>
      </c>
      <c r="B49" s="20">
        <v>2</v>
      </c>
      <c r="C49" s="19" t="s">
        <v>40</v>
      </c>
      <c r="D49" s="21" t="s">
        <v>22</v>
      </c>
      <c r="E49" s="22">
        <v>20</v>
      </c>
      <c r="F49" s="22">
        <v>1</v>
      </c>
      <c r="G49" s="9">
        <f>LOOKUP(F49,Punktespiegel!$B$3:$L$4)</f>
        <v>6</v>
      </c>
    </row>
    <row r="50" spans="1:7" x14ac:dyDescent="0.25">
      <c r="A50" s="19">
        <v>45193</v>
      </c>
      <c r="B50" s="20">
        <v>2</v>
      </c>
      <c r="C50" s="19" t="s">
        <v>21</v>
      </c>
      <c r="D50" s="21" t="s">
        <v>12</v>
      </c>
      <c r="E50" s="22">
        <v>25</v>
      </c>
      <c r="F50" s="22">
        <v>4</v>
      </c>
      <c r="G50" s="9">
        <f>LOOKUP(F50,Punktespiegel!$B$3:$L$4)</f>
        <v>4</v>
      </c>
    </row>
    <row r="51" spans="1:7" x14ac:dyDescent="0.25">
      <c r="A51" s="19">
        <v>45396</v>
      </c>
      <c r="B51" s="20">
        <v>3</v>
      </c>
      <c r="C51" s="19" t="s">
        <v>40</v>
      </c>
      <c r="D51" s="21" t="s">
        <v>18</v>
      </c>
      <c r="E51" s="22">
        <v>31</v>
      </c>
      <c r="F51" s="22">
        <v>6</v>
      </c>
      <c r="G51" s="9">
        <f>LOOKUP(F51,Punktespiegel!$B$3:$L$4)</f>
        <v>3</v>
      </c>
    </row>
    <row r="52" spans="1:7" x14ac:dyDescent="0.25">
      <c r="A52" s="19">
        <v>45410</v>
      </c>
      <c r="B52" s="20">
        <v>3</v>
      </c>
      <c r="C52" s="19" t="s">
        <v>40</v>
      </c>
      <c r="D52" s="21" t="s">
        <v>19</v>
      </c>
      <c r="E52" s="22">
        <v>30</v>
      </c>
      <c r="F52" s="22">
        <v>3</v>
      </c>
      <c r="G52" s="9">
        <f>LOOKUP(F52,Punktespiegel!$B$3:$L$4)</f>
        <v>4.5</v>
      </c>
    </row>
    <row r="53" spans="1:7" x14ac:dyDescent="0.25">
      <c r="A53" s="19">
        <v>45413</v>
      </c>
      <c r="B53" s="20">
        <v>3</v>
      </c>
      <c r="C53" s="19" t="s">
        <v>40</v>
      </c>
      <c r="D53" s="21" t="s">
        <v>16</v>
      </c>
      <c r="E53" s="22">
        <v>23</v>
      </c>
      <c r="F53" s="22">
        <v>7</v>
      </c>
      <c r="G53" s="9">
        <f>LOOKUP(F53,Punktespiegel!$B$3:$L$4)</f>
        <v>2.5</v>
      </c>
    </row>
    <row r="54" spans="1:7" x14ac:dyDescent="0.25">
      <c r="A54" s="19">
        <v>45417</v>
      </c>
      <c r="B54" s="20">
        <v>3</v>
      </c>
      <c r="C54" s="19" t="s">
        <v>40</v>
      </c>
      <c r="D54" s="21" t="s">
        <v>11</v>
      </c>
      <c r="E54" s="22">
        <v>30</v>
      </c>
      <c r="F54" s="22">
        <v>3</v>
      </c>
      <c r="G54" s="9">
        <f>LOOKUP(F54,Punktespiegel!$B$3:$L$4)</f>
        <v>4.5</v>
      </c>
    </row>
    <row r="55" spans="1:7" x14ac:dyDescent="0.25">
      <c r="A55" s="19">
        <v>45423</v>
      </c>
      <c r="B55" s="20">
        <v>3</v>
      </c>
      <c r="C55" s="19" t="s">
        <v>40</v>
      </c>
      <c r="D55" s="21" t="s">
        <v>8</v>
      </c>
      <c r="E55" s="22">
        <v>31</v>
      </c>
      <c r="F55" s="22">
        <v>1</v>
      </c>
      <c r="G55" s="9">
        <f>LOOKUP(F55,Punktespiegel!$B$3:$L$4)</f>
        <v>6</v>
      </c>
    </row>
    <row r="56" spans="1:7" x14ac:dyDescent="0.25">
      <c r="A56" s="19">
        <v>45445</v>
      </c>
      <c r="B56" s="20">
        <v>3</v>
      </c>
      <c r="C56" s="19" t="s">
        <v>40</v>
      </c>
      <c r="D56" s="21" t="s">
        <v>13</v>
      </c>
      <c r="E56" s="22">
        <v>18</v>
      </c>
      <c r="F56" s="22">
        <v>1</v>
      </c>
      <c r="G56" s="9">
        <f>LOOKUP(F56,Punktespiegel!$B$3:$L$4)</f>
        <v>6</v>
      </c>
    </row>
    <row r="57" spans="1:7" x14ac:dyDescent="0.25">
      <c r="A57" s="19">
        <v>45452</v>
      </c>
      <c r="B57" s="20">
        <v>3</v>
      </c>
      <c r="C57" s="19" t="s">
        <v>40</v>
      </c>
      <c r="D57" s="21" t="s">
        <v>10</v>
      </c>
      <c r="E57" s="22">
        <v>30</v>
      </c>
      <c r="F57" s="22">
        <v>1</v>
      </c>
      <c r="G57" s="9">
        <f>LOOKUP(F57,Punktespiegel!$B$3:$L$4)</f>
        <v>6</v>
      </c>
    </row>
    <row r="58" spans="1:7" x14ac:dyDescent="0.25">
      <c r="A58" s="19">
        <v>45459</v>
      </c>
      <c r="B58" s="20">
        <v>3</v>
      </c>
      <c r="C58" s="19" t="s">
        <v>40</v>
      </c>
      <c r="D58" s="21" t="s">
        <v>23</v>
      </c>
      <c r="E58" s="22">
        <v>22</v>
      </c>
      <c r="F58" s="22">
        <v>1</v>
      </c>
      <c r="G58" s="9">
        <f>LOOKUP(F58,Punktespiegel!$B$3:$L$4)</f>
        <v>6</v>
      </c>
    </row>
    <row r="59" spans="1:7" x14ac:dyDescent="0.25">
      <c r="A59" s="19">
        <v>45466</v>
      </c>
      <c r="B59" s="20">
        <v>3</v>
      </c>
      <c r="C59" s="19" t="s">
        <v>40</v>
      </c>
      <c r="D59" s="21" t="s">
        <v>9</v>
      </c>
      <c r="E59" s="22">
        <v>27</v>
      </c>
      <c r="F59" s="22">
        <v>1</v>
      </c>
      <c r="G59" s="9">
        <f>LOOKUP(F59,Punktespiegel!$B$3:$L$4)</f>
        <v>6</v>
      </c>
    </row>
    <row r="60" spans="1:7" x14ac:dyDescent="0.25">
      <c r="A60" s="19">
        <v>45473</v>
      </c>
      <c r="B60" s="20">
        <v>3</v>
      </c>
      <c r="C60" s="19" t="s">
        <v>40</v>
      </c>
      <c r="D60" s="21" t="s">
        <v>4</v>
      </c>
      <c r="E60" s="22">
        <v>19</v>
      </c>
      <c r="F60" s="22">
        <v>1</v>
      </c>
      <c r="G60" s="9">
        <f>LOOKUP(F60,Punktespiegel!$B$3:$L$4)</f>
        <v>6</v>
      </c>
    </row>
    <row r="61" spans="1:7" x14ac:dyDescent="0.25">
      <c r="A61" s="19">
        <v>45480</v>
      </c>
      <c r="B61" s="20">
        <v>3</v>
      </c>
      <c r="C61" s="19" t="s">
        <v>40</v>
      </c>
      <c r="D61" s="21" t="s">
        <v>12</v>
      </c>
      <c r="E61" s="22">
        <v>30</v>
      </c>
      <c r="F61" s="22">
        <v>3</v>
      </c>
      <c r="G61" s="9">
        <f>LOOKUP(F61,Punktespiegel!$B$3:$L$4)</f>
        <v>4.5</v>
      </c>
    </row>
    <row r="62" spans="1:7" x14ac:dyDescent="0.25">
      <c r="A62" s="19">
        <v>45487</v>
      </c>
      <c r="B62" s="20">
        <v>3</v>
      </c>
      <c r="C62" s="19" t="s">
        <v>40</v>
      </c>
      <c r="D62" s="21" t="s">
        <v>14</v>
      </c>
      <c r="E62" s="22">
        <v>22</v>
      </c>
      <c r="F62" s="22">
        <v>15</v>
      </c>
      <c r="G62" s="9">
        <f>LOOKUP(F62,Punktespiegel!$B$3:$L$4)</f>
        <v>0.5</v>
      </c>
    </row>
    <row r="63" spans="1:7" x14ac:dyDescent="0.25">
      <c r="A63" s="26">
        <v>45494</v>
      </c>
      <c r="B63" s="20">
        <v>3</v>
      </c>
      <c r="C63" s="26" t="s">
        <v>30</v>
      </c>
      <c r="D63" s="27" t="s">
        <v>10</v>
      </c>
      <c r="E63" s="28">
        <v>24</v>
      </c>
      <c r="F63" s="28">
        <v>16</v>
      </c>
      <c r="G63" s="11">
        <f>LOOKUP(F63,Punktespiegel!$B$3:$L$4)</f>
        <v>0.5</v>
      </c>
    </row>
    <row r="64" spans="1:7" x14ac:dyDescent="0.25">
      <c r="A64" s="26">
        <v>45543</v>
      </c>
      <c r="B64" s="20">
        <v>3</v>
      </c>
      <c r="C64" s="26" t="s">
        <v>31</v>
      </c>
      <c r="D64" s="27" t="s">
        <v>38</v>
      </c>
      <c r="E64" s="28">
        <v>32</v>
      </c>
      <c r="F64" s="28">
        <v>9</v>
      </c>
      <c r="G64" s="11">
        <f>LOOKUP(F64,Punktespiegel!$B$3:$L$4)</f>
        <v>1.5</v>
      </c>
    </row>
    <row r="65" spans="1:7" x14ac:dyDescent="0.25">
      <c r="A65" s="19">
        <v>45550</v>
      </c>
      <c r="B65" s="20">
        <v>3</v>
      </c>
      <c r="C65" s="19" t="s">
        <v>40</v>
      </c>
      <c r="D65" s="21" t="s">
        <v>22</v>
      </c>
      <c r="E65" s="22">
        <v>19</v>
      </c>
      <c r="F65" s="22">
        <v>1</v>
      </c>
      <c r="G65" s="9">
        <f>LOOKUP(F65,Punktespiegel!$B$3:$L$4)</f>
        <v>6</v>
      </c>
    </row>
    <row r="66" spans="1:7" x14ac:dyDescent="0.25">
      <c r="A66" s="19">
        <v>45557</v>
      </c>
      <c r="B66" s="20">
        <v>3</v>
      </c>
      <c r="C66" s="19" t="s">
        <v>21</v>
      </c>
      <c r="D66" s="21" t="s">
        <v>19</v>
      </c>
      <c r="E66" s="22">
        <v>21</v>
      </c>
      <c r="F66" s="22">
        <v>2</v>
      </c>
      <c r="G66" s="9">
        <f>LOOKUP(F66,Punktespiegel!$B$3:$L$4)</f>
        <v>5</v>
      </c>
    </row>
    <row r="67" spans="1:7" x14ac:dyDescent="0.25">
      <c r="A67" s="19">
        <v>45760</v>
      </c>
      <c r="B67" s="20">
        <v>3</v>
      </c>
      <c r="C67" s="19" t="s">
        <v>40</v>
      </c>
      <c r="D67" s="21" t="s">
        <v>19</v>
      </c>
      <c r="E67" s="22">
        <v>31</v>
      </c>
      <c r="F67" s="22">
        <v>1</v>
      </c>
      <c r="G67" s="9">
        <f>LOOKUP(F67,Punktespiegel!$B$3:$L$4)</f>
        <v>6</v>
      </c>
    </row>
    <row r="68" spans="1:7" x14ac:dyDescent="0.25">
      <c r="A68" s="19">
        <v>45787</v>
      </c>
      <c r="B68" s="20">
        <v>3</v>
      </c>
      <c r="C68" s="19" t="s">
        <v>40</v>
      </c>
      <c r="D68" s="21" t="s">
        <v>9</v>
      </c>
      <c r="E68" s="22">
        <v>20</v>
      </c>
      <c r="F68" s="22">
        <v>6</v>
      </c>
      <c r="G68" s="9">
        <f>LOOKUP(F68,Punktespiegel!$B$3:$L$4)</f>
        <v>3</v>
      </c>
    </row>
    <row r="69" spans="1:7" x14ac:dyDescent="0.25">
      <c r="A69" s="19">
        <v>45788</v>
      </c>
      <c r="B69" s="20">
        <v>3</v>
      </c>
      <c r="C69" s="19" t="s">
        <v>40</v>
      </c>
      <c r="D69" s="21" t="s">
        <v>18</v>
      </c>
      <c r="E69" s="22">
        <v>28</v>
      </c>
      <c r="F69" s="22">
        <v>1</v>
      </c>
      <c r="G69" s="9">
        <f>LOOKUP(F69,Punktespiegel!$B$3:$L$4)</f>
        <v>6</v>
      </c>
    </row>
    <row r="70" spans="1:7" x14ac:dyDescent="0.25">
      <c r="A70" s="19">
        <v>45795</v>
      </c>
      <c r="B70" s="20">
        <v>3</v>
      </c>
      <c r="C70" s="19" t="s">
        <v>40</v>
      </c>
      <c r="D70" s="21" t="s">
        <v>15</v>
      </c>
      <c r="E70" s="22">
        <v>35</v>
      </c>
      <c r="F70" s="22">
        <v>1</v>
      </c>
      <c r="G70" s="9">
        <f>LOOKUP(F70,Punktespiegel!$B$3:$L$4)</f>
        <v>6</v>
      </c>
    </row>
    <row r="71" spans="1:7" x14ac:dyDescent="0.25">
      <c r="A71" s="19">
        <v>45802</v>
      </c>
      <c r="B71" s="20">
        <v>3</v>
      </c>
      <c r="C71" s="19" t="s">
        <v>40</v>
      </c>
      <c r="D71" s="21" t="s">
        <v>12</v>
      </c>
      <c r="E71" s="22">
        <v>36</v>
      </c>
      <c r="F71" s="22">
        <v>1</v>
      </c>
      <c r="G71" s="9">
        <f>LOOKUP(F71,Punktespiegel!$B$3:$L$4)</f>
        <v>6</v>
      </c>
    </row>
    <row r="72" spans="1:7" x14ac:dyDescent="0.25">
      <c r="A72" s="19">
        <v>45808</v>
      </c>
      <c r="B72" s="20">
        <v>3</v>
      </c>
      <c r="C72" s="19" t="s">
        <v>40</v>
      </c>
      <c r="D72" s="21" t="s">
        <v>8</v>
      </c>
      <c r="E72" s="22">
        <v>20</v>
      </c>
      <c r="F72" s="22">
        <v>2</v>
      </c>
      <c r="G72" s="9">
        <f>LOOKUP(F72,Punktespiegel!$B$3:$L$4)</f>
        <v>5</v>
      </c>
    </row>
    <row r="73" spans="1:7" x14ac:dyDescent="0.25">
      <c r="A73" s="19">
        <v>45809</v>
      </c>
      <c r="B73" s="20">
        <v>3</v>
      </c>
      <c r="C73" s="19" t="s">
        <v>40</v>
      </c>
      <c r="D73" s="21" t="s">
        <v>17</v>
      </c>
      <c r="E73" s="22">
        <v>30</v>
      </c>
      <c r="F73" s="22">
        <v>2</v>
      </c>
      <c r="G73" s="9">
        <f>LOOKUP(F73,Punktespiegel!$B$3:$L$4)</f>
        <v>5</v>
      </c>
    </row>
    <row r="74" spans="1:7" x14ac:dyDescent="0.25">
      <c r="A74" s="19">
        <v>45809</v>
      </c>
      <c r="B74" s="20">
        <v>3</v>
      </c>
      <c r="C74" s="19" t="s">
        <v>40</v>
      </c>
      <c r="D74" s="21" t="s">
        <v>14</v>
      </c>
      <c r="E74" s="22">
        <v>30</v>
      </c>
      <c r="F74" s="22">
        <v>1</v>
      </c>
      <c r="G74" s="9">
        <f>LOOKUP(F74,Punktespiegel!$B$3:$L$4)</f>
        <v>6</v>
      </c>
    </row>
    <row r="75" spans="1:7" x14ac:dyDescent="0.25">
      <c r="A75" s="19">
        <v>45830</v>
      </c>
      <c r="B75" s="20">
        <v>3</v>
      </c>
      <c r="C75" s="19" t="s">
        <v>40</v>
      </c>
      <c r="D75" s="21" t="s">
        <v>4</v>
      </c>
      <c r="E75" s="22">
        <v>16</v>
      </c>
      <c r="F75" s="22">
        <v>1</v>
      </c>
      <c r="G75" s="9">
        <f>LOOKUP(F75,Punktespiegel!$B$3:$L$4)</f>
        <v>6</v>
      </c>
    </row>
    <row r="76" spans="1:7" x14ac:dyDescent="0.25">
      <c r="A76" s="19">
        <v>45837</v>
      </c>
      <c r="B76" s="20">
        <v>3</v>
      </c>
      <c r="C76" s="19" t="s">
        <v>40</v>
      </c>
      <c r="D76" s="21" t="s">
        <v>10</v>
      </c>
      <c r="E76" s="22">
        <v>36</v>
      </c>
      <c r="F76" s="22">
        <v>1</v>
      </c>
      <c r="G76" s="9">
        <f>LOOKUP(F76,Punktespiegel!$B$3:$L$4)</f>
        <v>6</v>
      </c>
    </row>
    <row r="77" spans="1:7" x14ac:dyDescent="0.25">
      <c r="A77" s="19">
        <v>45844</v>
      </c>
      <c r="B77" s="20">
        <v>3</v>
      </c>
      <c r="C77" s="19" t="s">
        <v>40</v>
      </c>
      <c r="D77" s="21" t="s">
        <v>13</v>
      </c>
      <c r="E77" s="22">
        <v>28</v>
      </c>
      <c r="F77" s="22">
        <v>1</v>
      </c>
      <c r="G77" s="9">
        <f>LOOKUP(F77,Punktespiegel!$B$3:$L$4)</f>
        <v>6</v>
      </c>
    </row>
    <row r="78" spans="1:7" x14ac:dyDescent="0.25">
      <c r="A78" s="19">
        <v>45851</v>
      </c>
      <c r="B78" s="20">
        <v>3</v>
      </c>
      <c r="C78" s="19" t="s">
        <v>40</v>
      </c>
      <c r="D78" s="21" t="s">
        <v>23</v>
      </c>
      <c r="E78" s="22">
        <v>16</v>
      </c>
      <c r="F78" s="22">
        <v>1</v>
      </c>
      <c r="G78" s="9">
        <f>LOOKUP(F78,Punktespiegel!$B$3:$L$4)</f>
        <v>6</v>
      </c>
    </row>
    <row r="79" spans="1:7" x14ac:dyDescent="0.25">
      <c r="A79" s="26">
        <v>45858</v>
      </c>
      <c r="B79" s="20">
        <v>3</v>
      </c>
      <c r="C79" s="26" t="s">
        <v>30</v>
      </c>
      <c r="D79" s="27" t="s">
        <v>29</v>
      </c>
      <c r="E79" s="28">
        <v>28</v>
      </c>
      <c r="F79" s="28">
        <v>1</v>
      </c>
      <c r="G79" s="11">
        <f>LOOKUP(F79,Punktespiegel!$B$3:$L$4)</f>
        <v>6</v>
      </c>
    </row>
    <row r="80" spans="1:7" x14ac:dyDescent="0.25">
      <c r="A80" s="26">
        <v>45913</v>
      </c>
      <c r="B80" s="20">
        <v>3</v>
      </c>
      <c r="C80" s="26" t="s">
        <v>31</v>
      </c>
      <c r="D80" s="27" t="s">
        <v>42</v>
      </c>
      <c r="E80" s="28">
        <v>33</v>
      </c>
      <c r="F80" s="28">
        <v>6</v>
      </c>
      <c r="G80" s="11">
        <f>LOOKUP(F80,Punktespiegel!$B$3:$L$4)</f>
        <v>3</v>
      </c>
    </row>
    <row r="81" spans="1:7" x14ac:dyDescent="0.25">
      <c r="A81" s="26">
        <v>45928</v>
      </c>
      <c r="B81" s="20">
        <v>3</v>
      </c>
      <c r="C81" s="26" t="s">
        <v>43</v>
      </c>
      <c r="D81" s="27" t="s">
        <v>8</v>
      </c>
      <c r="E81" s="28"/>
      <c r="F81" s="28">
        <v>1</v>
      </c>
      <c r="G81" s="11">
        <f>LOOKUP(F81,Punktespiegel!$B$3:$L$4)</f>
        <v>6</v>
      </c>
    </row>
    <row r="82" spans="1:7" x14ac:dyDescent="0.25">
      <c r="A82" s="26">
        <v>45948</v>
      </c>
      <c r="B82" s="20">
        <v>3</v>
      </c>
      <c r="C82" s="26" t="s">
        <v>44</v>
      </c>
      <c r="D82" s="27" t="s">
        <v>45</v>
      </c>
      <c r="E82" s="28">
        <v>56</v>
      </c>
      <c r="F82" s="28">
        <v>10</v>
      </c>
      <c r="G82" s="11">
        <f>LOOKUP(F82,Punktespiegel!$B$3:$L$4)</f>
        <v>1</v>
      </c>
    </row>
    <row r="83" spans="1:7" x14ac:dyDescent="0.25">
      <c r="A83" s="26">
        <v>46124</v>
      </c>
      <c r="B83" s="20">
        <v>4</v>
      </c>
      <c r="C83" s="26" t="s">
        <v>40</v>
      </c>
      <c r="D83" s="27" t="s">
        <v>11</v>
      </c>
      <c r="E83" s="28">
        <v>23</v>
      </c>
      <c r="F83" s="28">
        <v>4</v>
      </c>
      <c r="G83" s="11">
        <f>LOOKUP(F83,Punktespiegel!$B$3:$L$4)</f>
        <v>4</v>
      </c>
    </row>
    <row r="84" spans="1:7" x14ac:dyDescent="0.25">
      <c r="A84" s="26">
        <v>46131</v>
      </c>
      <c r="B84" s="20">
        <v>4</v>
      </c>
      <c r="C84" s="26" t="s">
        <v>40</v>
      </c>
      <c r="D84" s="27" t="s">
        <v>19</v>
      </c>
      <c r="E84" s="28">
        <v>20</v>
      </c>
      <c r="F84" s="28">
        <v>1</v>
      </c>
      <c r="G84" s="11">
        <f>LOOKUP(F84,Punktespiegel!$B$3:$L$4)</f>
        <v>6</v>
      </c>
    </row>
    <row r="85" spans="1:7" x14ac:dyDescent="0.25">
      <c r="A85" s="26">
        <v>46145</v>
      </c>
      <c r="B85" s="20">
        <v>4</v>
      </c>
      <c r="C85" s="26" t="s">
        <v>40</v>
      </c>
      <c r="D85" s="27" t="s">
        <v>4</v>
      </c>
      <c r="E85" s="28">
        <v>20</v>
      </c>
      <c r="F85" s="28">
        <v>1</v>
      </c>
      <c r="G85" s="11">
        <f>LOOKUP(F85,Punktespiegel!$B$3:$L$4)</f>
        <v>6</v>
      </c>
    </row>
    <row r="86" spans="1:7" x14ac:dyDescent="0.25">
      <c r="A86" s="26">
        <v>46152</v>
      </c>
      <c r="B86" s="20">
        <v>4</v>
      </c>
      <c r="C86" s="26" t="s">
        <v>40</v>
      </c>
      <c r="D86" s="27" t="s">
        <v>18</v>
      </c>
      <c r="E86" s="28">
        <v>17</v>
      </c>
      <c r="F86" s="28">
        <v>1</v>
      </c>
      <c r="G86" s="11">
        <f>LOOKUP(F86,Punktespiegel!$B$3:$L$4)</f>
        <v>6</v>
      </c>
    </row>
    <row r="87" spans="1:7" x14ac:dyDescent="0.25">
      <c r="A87" s="26">
        <v>46159</v>
      </c>
      <c r="B87" s="20">
        <v>4</v>
      </c>
      <c r="C87" s="26" t="s">
        <v>40</v>
      </c>
      <c r="D87" s="27" t="s">
        <v>10</v>
      </c>
      <c r="E87" s="28">
        <v>21</v>
      </c>
      <c r="F87" s="28">
        <v>1</v>
      </c>
      <c r="G87" s="11">
        <f>LOOKUP(F87,Punktespiegel!$B$3:$L$4)</f>
        <v>6</v>
      </c>
    </row>
    <row r="88" spans="1:7" x14ac:dyDescent="0.25">
      <c r="A88" s="26">
        <v>46180</v>
      </c>
      <c r="B88" s="20">
        <v>4</v>
      </c>
      <c r="C88" s="26" t="s">
        <v>40</v>
      </c>
      <c r="D88" s="27" t="s">
        <v>14</v>
      </c>
      <c r="E88" s="28">
        <v>16</v>
      </c>
      <c r="F88" s="28">
        <v>5</v>
      </c>
      <c r="G88" s="11">
        <f>LOOKUP(F88,Punktespiegel!$B$3:$L$4)</f>
        <v>3.5</v>
      </c>
    </row>
    <row r="89" spans="1:7" x14ac:dyDescent="0.25">
      <c r="A89" s="26">
        <v>46187</v>
      </c>
      <c r="B89" s="20">
        <v>4</v>
      </c>
      <c r="C89" s="26" t="s">
        <v>40</v>
      </c>
      <c r="D89" s="27" t="s">
        <v>9</v>
      </c>
      <c r="E89" s="28">
        <v>16</v>
      </c>
      <c r="F89" s="28">
        <v>2</v>
      </c>
      <c r="G89" s="11">
        <f>LOOKUP(F89,Punktespiegel!$B$3:$L$4)</f>
        <v>5</v>
      </c>
    </row>
    <row r="90" spans="1:7" x14ac:dyDescent="0.25">
      <c r="A90" s="26">
        <v>46194</v>
      </c>
      <c r="B90" s="20">
        <v>4</v>
      </c>
      <c r="C90" s="26" t="s">
        <v>40</v>
      </c>
      <c r="D90" s="27" t="s">
        <v>22</v>
      </c>
      <c r="E90" s="28">
        <v>14</v>
      </c>
      <c r="F90" s="28">
        <v>1</v>
      </c>
      <c r="G90" s="11">
        <f>LOOKUP(F90,Punktespiegel!$B$3:$L$4)</f>
        <v>6</v>
      </c>
    </row>
    <row r="91" spans="1:7" x14ac:dyDescent="0.25">
      <c r="A91" s="26">
        <v>46201</v>
      </c>
      <c r="B91" s="20">
        <v>4</v>
      </c>
      <c r="C91" s="26" t="s">
        <v>40</v>
      </c>
      <c r="D91" s="27" t="s">
        <v>17</v>
      </c>
      <c r="E91" s="28">
        <v>19</v>
      </c>
      <c r="F91" s="28">
        <v>1</v>
      </c>
      <c r="G91" s="11">
        <f>LOOKUP(F91,Punktespiegel!$B$3:$L$4)</f>
        <v>6</v>
      </c>
    </row>
    <row r="92" spans="1:7" x14ac:dyDescent="0.25">
      <c r="A92" s="26">
        <v>46207</v>
      </c>
      <c r="B92" s="20">
        <v>4</v>
      </c>
      <c r="C92" s="26" t="s">
        <v>40</v>
      </c>
      <c r="D92" s="27" t="s">
        <v>12</v>
      </c>
      <c r="E92" s="28">
        <v>18</v>
      </c>
      <c r="F92" s="28">
        <v>18</v>
      </c>
      <c r="G92" s="11">
        <f>LOOKUP(F92,Punktespiegel!$B$3:$L$4)</f>
        <v>0.5</v>
      </c>
    </row>
    <row r="93" spans="1:7" x14ac:dyDescent="0.25">
      <c r="A93" s="26">
        <v>46208</v>
      </c>
      <c r="B93" s="20">
        <v>4</v>
      </c>
      <c r="C93" s="26" t="s">
        <v>40</v>
      </c>
      <c r="D93" s="27" t="s">
        <v>23</v>
      </c>
      <c r="E93" s="28">
        <v>17</v>
      </c>
      <c r="F93" s="28">
        <v>1</v>
      </c>
      <c r="G93" s="11">
        <f>LOOKUP(F93,Punktespiegel!$B$3:$L$4)</f>
        <v>6</v>
      </c>
    </row>
    <row r="94" spans="1:7" x14ac:dyDescent="0.25">
      <c r="A94" s="26">
        <v>46215</v>
      </c>
      <c r="B94" s="20">
        <v>4</v>
      </c>
      <c r="C94" s="26" t="s">
        <v>40</v>
      </c>
      <c r="D94" s="27" t="s">
        <v>8</v>
      </c>
      <c r="E94" s="28">
        <v>16</v>
      </c>
      <c r="F94" s="28">
        <v>1</v>
      </c>
      <c r="G94" s="11">
        <f>LOOKUP(F94,Punktespiegel!$B$3:$L$4)</f>
        <v>6</v>
      </c>
    </row>
    <row r="95" spans="1:7" x14ac:dyDescent="0.25">
      <c r="A95" s="26">
        <v>46221</v>
      </c>
      <c r="B95" s="20">
        <v>4</v>
      </c>
      <c r="C95" s="26" t="s">
        <v>30</v>
      </c>
      <c r="D95" s="27" t="s">
        <v>46</v>
      </c>
      <c r="E95" s="28">
        <v>21</v>
      </c>
      <c r="F95" s="28">
        <v>20</v>
      </c>
      <c r="G95" s="11">
        <f>LOOKUP(F95,Punktespiegel!$B$3:$L$4)</f>
        <v>0.5</v>
      </c>
    </row>
    <row r="96" spans="1:7" x14ac:dyDescent="0.25">
      <c r="A96" s="26">
        <v>46228</v>
      </c>
      <c r="B96" s="20">
        <v>4</v>
      </c>
      <c r="C96" s="26" t="s">
        <v>31</v>
      </c>
      <c r="D96" s="27" t="s">
        <v>14</v>
      </c>
      <c r="E96" s="28">
        <v>35</v>
      </c>
      <c r="F96" s="28">
        <v>1</v>
      </c>
      <c r="G96" s="11">
        <f>LOOKUP(F96,Punktespiegel!$B$3:$L$4)</f>
        <v>6</v>
      </c>
    </row>
    <row r="97" spans="1:7" x14ac:dyDescent="0.25">
      <c r="A97" s="26"/>
      <c r="B97" s="20"/>
      <c r="C97" s="26"/>
      <c r="D97" s="27"/>
      <c r="E97" s="28"/>
      <c r="F97" s="28"/>
      <c r="G97" s="11"/>
    </row>
    <row r="98" spans="1:7" x14ac:dyDescent="0.25">
      <c r="A98" s="26"/>
      <c r="B98" s="20"/>
      <c r="C98" s="26"/>
      <c r="D98" s="27"/>
      <c r="E98" s="28"/>
      <c r="F98" s="28"/>
      <c r="G98" s="11"/>
    </row>
    <row r="99" spans="1:7" x14ac:dyDescent="0.25">
      <c r="A99" s="26"/>
      <c r="B99" s="26"/>
      <c r="C99" s="26"/>
      <c r="D99" s="27"/>
      <c r="E99" s="27"/>
      <c r="F99" s="27"/>
      <c r="G99" s="8"/>
    </row>
    <row r="100" spans="1:7" x14ac:dyDescent="0.25">
      <c r="F100" s="12" t="s">
        <v>25</v>
      </c>
      <c r="G100">
        <f>_xlfn.AGGREGATE(9,6,(Tabelle1[Punkte]))</f>
        <v>398</v>
      </c>
    </row>
    <row r="101" spans="1:7" x14ac:dyDescent="0.25">
      <c r="F101" s="12" t="s">
        <v>24</v>
      </c>
      <c r="G101">
        <f>COUNT(Tabelle1[Punkte])</f>
        <v>92</v>
      </c>
    </row>
    <row r="102" spans="1:7" x14ac:dyDescent="0.25">
      <c r="F102" s="12" t="s">
        <v>26</v>
      </c>
      <c r="G102">
        <f>COUNTIF(Tabelle1[Platzierung],1)</f>
        <v>34</v>
      </c>
    </row>
    <row r="103" spans="1:7" x14ac:dyDescent="0.25">
      <c r="F103" s="12" t="s">
        <v>27</v>
      </c>
      <c r="G103">
        <f>COUNTIF(Tabelle1[Platzierung],2)</f>
        <v>15</v>
      </c>
    </row>
    <row r="104" spans="1:7" x14ac:dyDescent="0.25">
      <c r="F104" s="12" t="s">
        <v>28</v>
      </c>
      <c r="G104">
        <f>COUNTIF(Tabelle1[Platzierung],3)</f>
        <v>9</v>
      </c>
    </row>
    <row r="106" spans="1:7" ht="23.25" x14ac:dyDescent="0.35">
      <c r="A106" s="15"/>
      <c r="B106" s="15"/>
      <c r="C106" s="15"/>
      <c r="D106" s="14" t="str">
        <f>IF(G100&gt;100,IF(G100&gt;200,IF(G100&gt;300,"Stufe GOLD erreicht","Stufe SILBER erreicht"),"Stufe BRONZE erreicht"),"Punkte reichen für ein Sportabzeichen noch nicht aus")</f>
        <v>Stufe GOLD erreicht</v>
      </c>
      <c r="E106" s="15"/>
      <c r="F106" s="15"/>
      <c r="G106" s="15"/>
    </row>
  </sheetData>
  <sheetProtection password="EDD3" sheet="1" objects="1" scenarios="1" insertRows="0" deleteRows="0" selectLockedCells="1"/>
  <pageMargins left="0.25" right="0.25" top="0.75" bottom="0.75" header="0.3" footer="0.3"/>
  <pageSetup paperSize="9" scale="77" fitToHeight="0" orientation="portrait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workbookViewId="0">
      <selection activeCell="P6" sqref="P6"/>
    </sheetView>
  </sheetViews>
  <sheetFormatPr baseColWidth="10" defaultRowHeight="15" x14ac:dyDescent="0.25"/>
  <cols>
    <col min="1" max="1" width="19.42578125" customWidth="1"/>
    <col min="2" max="12" width="4.7109375" style="4" customWidth="1"/>
  </cols>
  <sheetData>
    <row r="1" spans="1:12" ht="21" x14ac:dyDescent="0.35">
      <c r="A1" s="2" t="s">
        <v>5</v>
      </c>
      <c r="B1" s="3"/>
      <c r="C1" s="3"/>
    </row>
    <row r="3" spans="1:12" x14ac:dyDescent="0.25">
      <c r="A3" s="5" t="s">
        <v>6</v>
      </c>
      <c r="B3" s="6">
        <v>1</v>
      </c>
      <c r="C3" s="6">
        <v>2</v>
      </c>
      <c r="D3" s="6">
        <v>3</v>
      </c>
      <c r="E3" s="6">
        <v>4</v>
      </c>
      <c r="F3" s="6">
        <v>5</v>
      </c>
      <c r="G3" s="6">
        <v>6</v>
      </c>
      <c r="H3" s="6">
        <v>7</v>
      </c>
      <c r="I3" s="6">
        <v>8</v>
      </c>
      <c r="J3" s="6">
        <v>9</v>
      </c>
      <c r="K3" s="6">
        <v>10</v>
      </c>
      <c r="L3" s="6">
        <v>11</v>
      </c>
    </row>
    <row r="4" spans="1:12" x14ac:dyDescent="0.25">
      <c r="A4" s="5" t="s">
        <v>7</v>
      </c>
      <c r="B4" s="6">
        <v>6</v>
      </c>
      <c r="C4" s="6">
        <v>5</v>
      </c>
      <c r="D4" s="6">
        <v>4.5</v>
      </c>
      <c r="E4" s="6">
        <v>4</v>
      </c>
      <c r="F4" s="6">
        <v>3.5</v>
      </c>
      <c r="G4" s="6">
        <v>3</v>
      </c>
      <c r="H4" s="6">
        <v>2.5</v>
      </c>
      <c r="I4" s="6">
        <v>2</v>
      </c>
      <c r="J4" s="6">
        <v>1.5</v>
      </c>
      <c r="K4" s="6">
        <v>1</v>
      </c>
      <c r="L4" s="6">
        <v>0.5</v>
      </c>
    </row>
  </sheetData>
  <sheetProtection password="EDD3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Antragstellung</vt:lpstr>
      <vt:lpstr>Auswertung</vt:lpstr>
      <vt:lpstr>Punktespiegel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Martin</cp:lastModifiedBy>
  <cp:lastPrinted>2026-08-31T07:43:25Z</cp:lastPrinted>
  <dcterms:created xsi:type="dcterms:W3CDTF">2025-08-11T08:04:02Z</dcterms:created>
  <dcterms:modified xsi:type="dcterms:W3CDTF">2026-08-31T08:17:06Z</dcterms:modified>
</cp:coreProperties>
</file>